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3\"/>
    </mc:Choice>
  </mc:AlternateContent>
  <bookViews>
    <workbookView xWindow="0" yWindow="0" windowWidth="20400" windowHeight="7755"/>
  </bookViews>
  <sheets>
    <sheet name="2DA QUINCENA MARZO 202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K33" i="1"/>
  <c r="I33" i="1"/>
  <c r="G33" i="1"/>
  <c r="E33" i="1"/>
  <c r="M32" i="1"/>
  <c r="K32" i="1"/>
  <c r="I32" i="1"/>
  <c r="G32" i="1"/>
  <c r="E32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F6" i="1" l="1"/>
  <c r="P6" i="1" s="1"/>
  <c r="H6" i="1"/>
  <c r="J6" i="1" s="1"/>
  <c r="L6" i="1" s="1"/>
  <c r="N6" i="1" s="1"/>
  <c r="F7" i="1"/>
  <c r="P7" i="1" s="1"/>
  <c r="H7" i="1"/>
  <c r="J7" i="1" s="1"/>
  <c r="L7" i="1" s="1"/>
  <c r="N7" i="1" s="1"/>
  <c r="F8" i="1"/>
  <c r="H8" i="1"/>
  <c r="J8" i="1" s="1"/>
  <c r="L8" i="1" s="1"/>
  <c r="O8" i="1" s="1"/>
  <c r="F9" i="1"/>
  <c r="H9" i="1"/>
  <c r="J9" i="1" s="1"/>
  <c r="L9" i="1" s="1"/>
  <c r="O9" i="1" s="1"/>
  <c r="F10" i="1"/>
  <c r="H10" i="1"/>
  <c r="J10" i="1" s="1"/>
  <c r="L10" i="1" s="1"/>
  <c r="O10" i="1" s="1"/>
  <c r="F11" i="1"/>
  <c r="H11" i="1"/>
  <c r="J11" i="1" s="1"/>
  <c r="L11" i="1" s="1"/>
  <c r="O11" i="1" s="1"/>
  <c r="F12" i="1"/>
  <c r="H12" i="1"/>
  <c r="J12" i="1" s="1"/>
  <c r="L12" i="1" s="1"/>
  <c r="O12" i="1" s="1"/>
  <c r="F13" i="1"/>
  <c r="H13" i="1"/>
  <c r="J13" i="1" s="1"/>
  <c r="L13" i="1" s="1"/>
  <c r="O13" i="1" s="1"/>
  <c r="F14" i="1"/>
  <c r="H14" i="1"/>
  <c r="J14" i="1" s="1"/>
  <c r="L14" i="1" s="1"/>
  <c r="O14" i="1" s="1"/>
  <c r="F32" i="1"/>
  <c r="H32" i="1"/>
  <c r="J32" i="1" s="1"/>
  <c r="L32" i="1" s="1"/>
  <c r="O32" i="1" s="1"/>
  <c r="F33" i="1"/>
  <c r="H33" i="1"/>
  <c r="J33" i="1" s="1"/>
  <c r="L33" i="1" s="1"/>
  <c r="O33" i="1" s="1"/>
  <c r="P33" i="1" l="1"/>
  <c r="O34" i="1"/>
  <c r="P32" i="1"/>
  <c r="P34" i="1" s="1"/>
  <c r="P14" i="1"/>
  <c r="P13" i="1"/>
  <c r="P12" i="1"/>
  <c r="P11" i="1"/>
  <c r="P10" i="1"/>
  <c r="P9" i="1"/>
  <c r="P8" i="1"/>
  <c r="P15" i="1"/>
</calcChain>
</file>

<file path=xl/sharedStrings.xml><?xml version="1.0" encoding="utf-8"?>
<sst xmlns="http://schemas.openxmlformats.org/spreadsheetml/2006/main" count="88" uniqueCount="52">
  <si>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</si>
  <si>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</si>
  <si>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</si>
  <si>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</si>
  <si>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</si>
  <si>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</si>
  <si>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</si>
  <si>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</si>
  <si>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</si>
  <si>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</si>
  <si>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</si>
  <si>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</si>
  <si>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</si>
  <si>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</si>
  <si>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</si>
  <si>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</si>
  <si>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</si>
  <si>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</si>
  <si>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</si>
  <si>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</si>
  <si>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</si>
  <si>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</si>
  <si>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</si>
  <si>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</si>
  <si>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GARCIA TORREZ</t>
  </si>
  <si>
    <t>DIRECTORA</t>
  </si>
  <si>
    <t>JORGE MELECIO SOLTERO ALENCASTRO</t>
  </si>
  <si>
    <t>CONTADOR</t>
  </si>
  <si>
    <t xml:space="preserve">KARINA LUCILA GUTIERREZ REYES 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</si>
  <si>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</si>
  <si>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</si>
  <si>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</si>
  <si>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</si>
  <si>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</si>
  <si>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</si>
  <si>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</si>
  <si>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 xml:space="preserve">XITLALI JOSELYN GALVAN GARCÍA 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</si>
  <si>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</si>
  <si>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</si>
  <si>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</si>
  <si>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</si>
  <si>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</si>
  <si>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</si>
  <si>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</si>
  <si>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</si>
  <si>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</si>
  <si>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</si>
  <si>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</si>
  <si>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</si>
  <si>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</si>
  <si>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_____________________________________</t>
  </si>
  <si>
    <t>PERIODO DEL 16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</si>
</sst>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1"/>
      <name val="AlBERTU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3" fillId="0" borderId="1" xfId="0" applyNumberFormat="1" applyFont="1" applyBorder="1" applyAlignment="1">
      <alignment horizontal="left"/>
    </xf>
    <xf numFmtId="44" fontId="11" fillId="0" borderId="1" xfId="0" applyNumberFormat="1" applyFont="1" applyBorder="1"/>
    <xf numFmtId="0" fontId="0" fillId="0" borderId="1" xfId="0" applyBorder="1"/>
    <xf numFmtId="2" fontId="10" fillId="0" borderId="1" xfId="0" applyNumberFormat="1" applyFont="1" applyBorder="1" applyAlignment="1">
      <alignment horizontal="left" indent="2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44" fontId="0" fillId="0" borderId="0" xfId="0" applyNumberFormat="1"/>
    <xf numFmtId="44" fontId="13" fillId="0" borderId="0" xfId="0" applyNumberFormat="1" applyFont="1"/>
    <xf numFmtId="4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5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44" fontId="22" fillId="5" borderId="3" xfId="0" applyNumberFormat="1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6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Font="1" applyFill="1"/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9" fillId="0" borderId="0" xfId="0" applyFont="1" applyAlignment="1">
      <alignment horizontal="left" wrapText="1" indent="3"/>
    </xf>
    <xf numFmtId="0" fontId="6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1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295275</xdr:colOff>
      <xdr:row>0</xdr:row>
      <xdr:rowOff>0</xdr:rowOff>
    </xdr:from>
    <xdr:to>
      <xdr:col>16</xdr:col>
      <xdr:colOff>1114426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1507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%20QUINCENA%20ENERO%202023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368.11</v>
          </cell>
          <cell r="D8">
            <v>7.05</v>
          </cell>
          <cell r="E8">
            <v>6.4000000000000001E-2</v>
          </cell>
        </row>
        <row r="9">
          <cell r="B9">
            <v>3124.36</v>
          </cell>
          <cell r="D9">
            <v>183.45</v>
          </cell>
          <cell r="E9">
            <v>0.10879999999999999</v>
          </cell>
          <cell r="J9">
            <v>200.7</v>
          </cell>
        </row>
        <row r="11">
          <cell r="J11">
            <v>188.7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Q14" totalsRowShown="0" headerRowDxfId="15">
  <autoFilter ref="A5:Q14"/>
  <tableColumns count="17">
    <tableColumn id="1" name="NOMBRE " dataDxfId="14"/>
    <tableColumn id="2" name="CARGO" dataDxfId="13"/>
    <tableColumn id="3" name="Días Laborados"/>
    <tableColumn id="4" name="Salario Diario" dataDxfId="12"/>
    <tableColumn id="17" name="Sueldo a Recibir " dataDxfId="11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0">
      <calculatedColumnFormula>'[1]Tablas ISR Subsidio'!B6</calculatedColumnFormula>
    </tableColumn>
    <tableColumn id="7" name="Excedente s/limite Inferior " dataDxfId="9">
      <calculatedColumnFormula>Tabla1[[#This Row],[Sueldo a Recibir ]]-Tabla1[[#This Row],[Limite Inferior ]]</calculatedColumnFormula>
    </tableColumn>
    <tableColumn id="8" name="% Sobre Excedente" dataDxfId="8">
      <calculatedColumnFormula>'[1]Tablas ISR Subsidio'!E9</calculatedColumnFormula>
    </tableColumn>
    <tableColumn id="9" name="Impuesto Marginal" dataDxfId="7">
      <calculatedColumnFormula>Tabla1[[#This Row],[Excedente s/limite Inferior ]]*Tabla1[[#This Row],[% Sobre Excedente]]</calculatedColumnFormula>
    </tableColumn>
    <tableColumn id="10" name="Cuota Fija " dataDxfId="6">
      <calculatedColumnFormula>'[1]Tablas ISR Subsidio'!D9</calculatedColumnFormula>
    </tableColumn>
    <tableColumn id="11" name="Impuesto " dataDxfId="5">
      <calculatedColumnFormula>Tabla1[[#This Row],[Impuesto Marginal]]+Tabla1[[#This Row],[Cuota Fija ]]</calculatedColumnFormula>
    </tableColumn>
    <tableColumn id="12" name="Subsidio Correspondiente" dataDxfId="4">
      <calculatedColumnFormula>'[1]Tablas ISR Subsidio'!J17</calculatedColumnFormula>
    </tableColumn>
    <tableColumn id="13" name="ISR Neto" dataDxfId="3">
      <calculatedColumnFormula>Tabla1[[#This Row],[Impuesto ]]</calculatedColumnFormula>
    </tableColumn>
    <tableColumn id="14" name="Subsidio al Empleo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30" zoomScaleNormal="130" workbookViewId="0">
      <selection activeCell="E24" sqref="E24"/>
    </sheetView>
  </sheetViews>
  <sheetFormatPr baseColWidth="10" defaultRowHeight="1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  <col min="17" max="17" width="19.28515625" customWidth="1"/>
  </cols>
  <sheetData>
    <row r="1" spans="1:17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 t="s">
        <v>2</v>
      </c>
      <c r="L2" s="59"/>
      <c r="M2" s="59"/>
      <c r="N2" s="59"/>
      <c r="O2" s="59"/>
    </row>
    <row r="3" spans="1:17">
      <c r="A3" s="3" t="s">
        <v>51</v>
      </c>
    </row>
    <row r="4" spans="1:17" ht="20.25" customHeight="1">
      <c r="G4" s="4" t="s">
        <v>3</v>
      </c>
      <c r="H4" s="4" t="s">
        <v>4</v>
      </c>
      <c r="I4" s="4" t="s">
        <v>5</v>
      </c>
      <c r="J4" s="4" t="s">
        <v>4</v>
      </c>
      <c r="K4" s="4" t="s">
        <v>6</v>
      </c>
      <c r="L4" s="4" t="s">
        <v>4</v>
      </c>
    </row>
    <row r="5" spans="1:17" ht="43.5" customHeight="1">
      <c r="A5" s="5" t="s">
        <v>7</v>
      </c>
      <c r="B5" s="6" t="s">
        <v>8</v>
      </c>
      <c r="C5" s="7" t="s">
        <v>9</v>
      </c>
      <c r="D5" s="8" t="s">
        <v>10</v>
      </c>
      <c r="E5" s="8" t="s">
        <v>11</v>
      </c>
      <c r="F5" s="9" t="s">
        <v>12</v>
      </c>
      <c r="G5" s="10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11" t="s">
        <v>19</v>
      </c>
      <c r="N5" s="9" t="s">
        <v>20</v>
      </c>
      <c r="O5" s="11" t="s">
        <v>21</v>
      </c>
      <c r="P5" s="6" t="s">
        <v>22</v>
      </c>
      <c r="Q5" s="12" t="s">
        <v>23</v>
      </c>
    </row>
    <row r="6" spans="1:17" ht="22.5" customHeight="1">
      <c r="A6" s="13" t="s">
        <v>24</v>
      </c>
      <c r="B6" s="14" t="s">
        <v>25</v>
      </c>
      <c r="C6" s="15">
        <v>15</v>
      </c>
      <c r="D6" s="16">
        <v>280.75</v>
      </c>
      <c r="E6" s="16">
        <f>Tabla1[[#This Row],[Salario Diario]]*Tabla1[[#This Row],[Días Laborados]]</f>
        <v>4211.25</v>
      </c>
      <c r="F6" s="16">
        <f>Tabla1[[#This Row],[Sueldo a Recibir ]]*0.05</f>
        <v>210.5625</v>
      </c>
      <c r="G6" s="17">
        <f>'[1]Tablas ISR Subsidio'!B9</f>
        <v>3124.36</v>
      </c>
      <c r="H6" s="18">
        <f>Tabla1[[#This Row],[Sueldo a Recibir ]]-Tabla1[[#This Row],[Limite Inferior ]]</f>
        <v>1086.8899999999999</v>
      </c>
      <c r="I6" s="18">
        <f>'[1]Tablas ISR Subsidio'!E9</f>
        <v>0.10879999999999999</v>
      </c>
      <c r="J6" s="19">
        <f>Tabla1[[#This Row],[Excedente s/limite Inferior ]]*Tabla1[[#This Row],[% Sobre Excedente]]</f>
        <v>118.25363199999998</v>
      </c>
      <c r="K6" s="18">
        <f>'[1]Tablas ISR Subsidio'!D9</f>
        <v>183.45</v>
      </c>
      <c r="L6" s="20">
        <f>Tabla1[[#This Row],[Impuesto Marginal]]+Tabla1[[#This Row],[Cuota Fija ]]</f>
        <v>301.70363199999997</v>
      </c>
      <c r="M6" s="18">
        <f>'[1]Tablas ISR Subsidio'!J17</f>
        <v>0</v>
      </c>
      <c r="N6" s="21">
        <f>Tabla1[[#This Row],[Impuesto ]]</f>
        <v>301.70363199999997</v>
      </c>
      <c r="O6" s="16">
        <v>0</v>
      </c>
      <c r="P6" s="22">
        <f>Tabla1[[#This Row],[Sueldo a Recibir ]]+Tabla1[[#This Row],[Ayuda para Despensa ]]-Tabla1[[#This Row],[ISR Neto]]</f>
        <v>4120.1088680000003</v>
      </c>
      <c r="Q6" s="23"/>
    </row>
    <row r="7" spans="1:17" ht="22.5" customHeight="1">
      <c r="A7" s="13" t="s">
        <v>26</v>
      </c>
      <c r="B7" s="14" t="s">
        <v>27</v>
      </c>
      <c r="C7" s="15">
        <v>15</v>
      </c>
      <c r="D7" s="16">
        <v>228.05</v>
      </c>
      <c r="E7" s="16">
        <f>Tabla1[[#This Row],[Salario Diario]]*Tabla1[[#This Row],[Días Laborados]]</f>
        <v>3420.75</v>
      </c>
      <c r="F7" s="16">
        <f>Tabla1[[#This Row],[Sueldo a Recibir ]]*0.05</f>
        <v>171.03750000000002</v>
      </c>
      <c r="G7" s="17">
        <f>'[1]Tablas ISR Subsidio'!B9</f>
        <v>3124.36</v>
      </c>
      <c r="H7" s="18">
        <f>Tabla1[[#This Row],[Sueldo a Recibir ]]-Tabla1[[#This Row],[Limite Inferior ]]</f>
        <v>296.38999999999987</v>
      </c>
      <c r="I7" s="18">
        <f>'[1]Tablas ISR Subsidio'!E9</f>
        <v>0.10879999999999999</v>
      </c>
      <c r="J7" s="19">
        <f>Tabla1[[#This Row],[Excedente s/limite Inferior ]]*Tabla1[[#This Row],[% Sobre Excedente]]</f>
        <v>32.247231999999983</v>
      </c>
      <c r="K7" s="18">
        <f>'[1]Tablas ISR Subsidio'!D9</f>
        <v>183.45</v>
      </c>
      <c r="L7" s="20">
        <f>Tabla1[[#This Row],[Impuesto Marginal]]+Tabla1[[#This Row],[Cuota Fija ]]</f>
        <v>215.69723199999999</v>
      </c>
      <c r="M7" s="24">
        <f>'[1]Tablas ISR Subsidio'!J15</f>
        <v>125.1</v>
      </c>
      <c r="N7" s="16">
        <f>Tabla1[[#This Row],[Impuesto ]]-Tabla1[[#This Row],[Subsidio Correspondiente]]</f>
        <v>90.597231999999991</v>
      </c>
      <c r="O7" s="16">
        <v>0</v>
      </c>
      <c r="P7" s="22">
        <f>Tabla1[[#This Row],[Sueldo a Recibir ]]+Tabla1[[#This Row],[Ayuda para Despensa ]]-Tabla1[[#This Row],[ISR Neto]]</f>
        <v>3501.1902679999998</v>
      </c>
      <c r="Q7" s="23"/>
    </row>
    <row r="8" spans="1:17" ht="22.5" customHeight="1">
      <c r="A8" s="13" t="s">
        <v>28</v>
      </c>
      <c r="B8" s="14" t="s">
        <v>29</v>
      </c>
      <c r="C8" s="15">
        <v>15</v>
      </c>
      <c r="D8" s="16">
        <v>152.6</v>
      </c>
      <c r="E8" s="16">
        <f>Tabla1[[#This Row],[Salario Diario]]*Tabla1[[#This Row],[Días Laborados]]</f>
        <v>2289</v>
      </c>
      <c r="F8" s="16">
        <f>Tabla1[[#This Row],[Sueldo a Recibir ]]*0.05</f>
        <v>114.45</v>
      </c>
      <c r="G8" s="17">
        <f>'[1]Tablas ISR Subsidio'!B8</f>
        <v>368.11</v>
      </c>
      <c r="H8" s="18">
        <f>Tabla1[[#This Row],[Sueldo a Recibir ]]-Tabla1[[#This Row],[Limite Inferior ]]</f>
        <v>1920.8899999999999</v>
      </c>
      <c r="I8" s="18">
        <f>'[1]Tablas ISR Subsidio'!E8</f>
        <v>6.4000000000000001E-2</v>
      </c>
      <c r="J8" s="19">
        <f>Tabla1[[#This Row],[Excedente s/limite Inferior ]]*Tabla1[[#This Row],[% Sobre Excedente]]</f>
        <v>122.93696</v>
      </c>
      <c r="K8" s="18">
        <f>'[1]Tablas ISR Subsidio'!D8</f>
        <v>7.05</v>
      </c>
      <c r="L8" s="20">
        <f>Tabla1[[#This Row],[Impuesto Marginal]]+Tabla1[[#This Row],[Cuota Fija ]]</f>
        <v>129.98696000000001</v>
      </c>
      <c r="M8" s="24">
        <f>'[1]Tablas ISR Subsidio'!J12</f>
        <v>174.75</v>
      </c>
      <c r="N8" s="16">
        <v>0</v>
      </c>
      <c r="O8" s="16">
        <f>Tabla1[[#This Row],[Subsidio Correspondiente]]-Tabla1[[#This Row],[Impuesto ]]</f>
        <v>44.76303999999999</v>
      </c>
      <c r="P8" s="22">
        <f>Tabla1[[#This Row],[Sueldo a Recibir ]]+Tabla1[[#This Row],[Ayuda para Despensa ]]+Tabla1[[#This Row],[Subsidio al Empleo]]</f>
        <v>2448.2130399999996</v>
      </c>
      <c r="Q8" s="23"/>
    </row>
    <row r="9" spans="1:17" ht="22.5" customHeight="1">
      <c r="A9" s="13" t="s">
        <v>30</v>
      </c>
      <c r="B9" s="25" t="s">
        <v>29</v>
      </c>
      <c r="C9" s="15">
        <v>15</v>
      </c>
      <c r="D9" s="16">
        <v>152.6</v>
      </c>
      <c r="E9" s="16">
        <f>Tabla1[[#This Row],[Salario Diario]]*Tabla1[[#This Row],[Días Laborados]]</f>
        <v>2289</v>
      </c>
      <c r="F9" s="16">
        <f>Tabla1[[#This Row],[Sueldo a Recibir ]]*0.05</f>
        <v>114.45</v>
      </c>
      <c r="G9" s="17">
        <f>'[1]Tablas ISR Subsidio'!B8</f>
        <v>368.11</v>
      </c>
      <c r="H9" s="18">
        <f>Tabla1[[#This Row],[Sueldo a Recibir ]]-Tabla1[[#This Row],[Limite Inferior ]]</f>
        <v>1920.8899999999999</v>
      </c>
      <c r="I9" s="18">
        <f>'[1]Tablas ISR Subsidio'!E8</f>
        <v>6.4000000000000001E-2</v>
      </c>
      <c r="J9" s="19">
        <f>Tabla1[[#This Row],[Excedente s/limite Inferior ]]*Tabla1[[#This Row],[% Sobre Excedente]]</f>
        <v>122.93696</v>
      </c>
      <c r="K9" s="18">
        <f>'[1]Tablas ISR Subsidio'!D8</f>
        <v>7.05</v>
      </c>
      <c r="L9" s="20">
        <f>Tabla1[[#This Row],[Impuesto Marginal]]+Tabla1[[#This Row],[Cuota Fija ]]</f>
        <v>129.98696000000001</v>
      </c>
      <c r="M9" s="18">
        <f>'[1]Tablas ISR Subsidio'!J12</f>
        <v>174.75</v>
      </c>
      <c r="N9" s="16">
        <v>0</v>
      </c>
      <c r="O9" s="16">
        <f>Tabla1[[#This Row],[Subsidio Correspondiente]]-Tabla1[[#This Row],[Impuesto ]]</f>
        <v>44.76303999999999</v>
      </c>
      <c r="P9" s="22">
        <f>Tabla1[[#This Row],[Sueldo a Recibir ]]+Tabla1[[#This Row],[Ayuda para Despensa ]]+Tabla1[[#This Row],[Subsidio al Empleo]]</f>
        <v>2448.2130399999996</v>
      </c>
      <c r="Q9" s="23"/>
    </row>
    <row r="10" spans="1:17" ht="22.5" customHeight="1">
      <c r="A10" s="13" t="s">
        <v>31</v>
      </c>
      <c r="B10" s="14" t="s">
        <v>32</v>
      </c>
      <c r="C10" s="15">
        <v>15</v>
      </c>
      <c r="D10" s="16">
        <v>118.75</v>
      </c>
      <c r="E10" s="16">
        <f>Tabla1[[#This Row],[Salario Diario]]*Tabla1[[#This Row],[Días Laborados]]</f>
        <v>1781.25</v>
      </c>
      <c r="F10" s="16">
        <f>Tabla1[[#This Row],[Sueldo a Recibir ]]*0.05</f>
        <v>89.0625</v>
      </c>
      <c r="G10" s="17">
        <f>'[1]Tablas ISR Subsidio'!B8</f>
        <v>368.11</v>
      </c>
      <c r="H10" s="18">
        <f>Tabla1[[#This Row],[Sueldo a Recibir ]]-Tabla1[[#This Row],[Limite Inferior ]]</f>
        <v>1413.1399999999999</v>
      </c>
      <c r="I10" s="18">
        <f>'[1]Tablas ISR Subsidio'!E8</f>
        <v>6.4000000000000001E-2</v>
      </c>
      <c r="J10" s="19">
        <f>Tabla1[[#This Row],[Excedente s/limite Inferior ]]*Tabla1[[#This Row],[% Sobre Excedente]]</f>
        <v>90.44095999999999</v>
      </c>
      <c r="K10" s="18">
        <f>'[1]Tablas ISR Subsidio'!D8</f>
        <v>7.05</v>
      </c>
      <c r="L10" s="20">
        <f>Tabla1[[#This Row],[Impuesto Marginal]]+Tabla1[[#This Row],[Cuota Fija ]]</f>
        <v>97.490959999999987</v>
      </c>
      <c r="M10" s="18">
        <f>'[1]Tablas ISR Subsidio'!J11</f>
        <v>188.7</v>
      </c>
      <c r="N10" s="16">
        <v>0</v>
      </c>
      <c r="O10" s="16">
        <f>Tabla1[[#This Row],[Subsidio Correspondiente]]-Tabla1[[#This Row],[Impuesto ]]</f>
        <v>91.209040000000002</v>
      </c>
      <c r="P10" s="22">
        <f>Tabla1[[#This Row],[Sueldo a Recibir ]]+Tabla1[[#This Row],[Ayuda para Despensa ]]+Tabla1[[#This Row],[Subsidio al Empleo]]</f>
        <v>1961.52154</v>
      </c>
      <c r="Q10" s="23"/>
    </row>
    <row r="11" spans="1:17" ht="22.5" customHeight="1">
      <c r="A11" s="13" t="s">
        <v>33</v>
      </c>
      <c r="B11" s="14" t="s">
        <v>32</v>
      </c>
      <c r="C11" s="15">
        <v>15</v>
      </c>
      <c r="D11" s="16">
        <v>118.75</v>
      </c>
      <c r="E11" s="16">
        <f>Tabla1[[#This Row],[Salario Diario]]*Tabla1[[#This Row],[Días Laborados]]</f>
        <v>1781.25</v>
      </c>
      <c r="F11" s="16">
        <f>Tabla1[[#This Row],[Sueldo a Recibir ]]*0.05</f>
        <v>89.0625</v>
      </c>
      <c r="G11" s="17">
        <f>'[1]Tablas ISR Subsidio'!B8</f>
        <v>368.11</v>
      </c>
      <c r="H11" s="18">
        <f>Tabla1[[#This Row],[Sueldo a Recibir ]]-Tabla1[[#This Row],[Limite Inferior ]]</f>
        <v>1413.1399999999999</v>
      </c>
      <c r="I11" s="18">
        <f>'[1]Tablas ISR Subsidio'!E8</f>
        <v>6.4000000000000001E-2</v>
      </c>
      <c r="J11" s="19">
        <f>Tabla1[[#This Row],[Excedente s/limite Inferior ]]*Tabla1[[#This Row],[% Sobre Excedente]]</f>
        <v>90.44095999999999</v>
      </c>
      <c r="K11" s="18">
        <f>'[1]Tablas ISR Subsidio'!D8</f>
        <v>7.05</v>
      </c>
      <c r="L11" s="20">
        <f>Tabla1[[#This Row],[Impuesto Marginal]]+Tabla1[[#This Row],[Cuota Fija ]]</f>
        <v>97.490959999999987</v>
      </c>
      <c r="M11" s="18">
        <f>'[1]Tablas ISR Subsidio'!J11</f>
        <v>188.7</v>
      </c>
      <c r="N11" s="16">
        <v>0</v>
      </c>
      <c r="O11" s="16">
        <f>Tabla1[[#This Row],[Subsidio Correspondiente]]-Tabla1[[#This Row],[Impuesto ]]</f>
        <v>91.209040000000002</v>
      </c>
      <c r="P11" s="22">
        <f>Tabla1[[#This Row],[Sueldo a Recibir ]]+Tabla1[[#This Row],[Ayuda para Despensa ]]+Tabla1[[#This Row],[Subsidio al Empleo]]</f>
        <v>1961.52154</v>
      </c>
      <c r="Q11" s="23"/>
    </row>
    <row r="12" spans="1:17" ht="22.5" customHeight="1">
      <c r="A12" s="13" t="s">
        <v>34</v>
      </c>
      <c r="B12" s="14" t="s">
        <v>35</v>
      </c>
      <c r="C12" s="15">
        <v>15</v>
      </c>
      <c r="D12" s="16">
        <v>107.65</v>
      </c>
      <c r="E12" s="16">
        <f>Tabla1[[#This Row],[Salario Diario]]*Tabla1[[#This Row],[Días Laborados]]</f>
        <v>1614.75</v>
      </c>
      <c r="F12" s="16">
        <f>Tabla1[[#This Row],[Sueldo a Recibir ]]*0.05</f>
        <v>80.737500000000011</v>
      </c>
      <c r="G12" s="17">
        <f>'[1]Tablas ISR Subsidio'!B8</f>
        <v>368.11</v>
      </c>
      <c r="H12" s="18">
        <f>Tabla1[[#This Row],[Sueldo a Recibir ]]-Tabla1[[#This Row],[Limite Inferior ]]</f>
        <v>1246.6399999999999</v>
      </c>
      <c r="I12" s="18">
        <f>'[1]Tablas ISR Subsidio'!E8</f>
        <v>6.4000000000000001E-2</v>
      </c>
      <c r="J12" s="19">
        <f>Tabla1[[#This Row],[Excedente s/limite Inferior ]]*Tabla1[[#This Row],[% Sobre Excedente]]</f>
        <v>79.784959999999998</v>
      </c>
      <c r="K12" s="18">
        <f>'[1]Tablas ISR Subsidio'!D8</f>
        <v>7.05</v>
      </c>
      <c r="L12" s="20">
        <f>Tabla1[[#This Row],[Impuesto Marginal]]+Tabla1[[#This Row],[Cuota Fija ]]</f>
        <v>86.834959999999995</v>
      </c>
      <c r="M12" s="18">
        <f>'[1]Tablas ISR Subsidio'!J9</f>
        <v>200.7</v>
      </c>
      <c r="N12" s="16">
        <v>0</v>
      </c>
      <c r="O12" s="16">
        <f>Tabla1[[#This Row],[Subsidio Correspondiente]]-Tabla1[[#This Row],[Impuesto ]]</f>
        <v>113.86503999999999</v>
      </c>
      <c r="P12" s="22">
        <f>Tabla1[[#This Row],[Sueldo a Recibir ]]+Tabla1[[#This Row],[Ayuda para Despensa ]]+Tabla1[[#This Row],[Subsidio al Empleo]]</f>
        <v>1809.3525399999999</v>
      </c>
      <c r="Q12" s="23"/>
    </row>
    <row r="13" spans="1:17" ht="22.5" customHeight="1">
      <c r="A13" s="13" t="s">
        <v>36</v>
      </c>
      <c r="B13" s="14" t="s">
        <v>37</v>
      </c>
      <c r="C13" s="15">
        <v>15</v>
      </c>
      <c r="D13" s="16">
        <v>107.65</v>
      </c>
      <c r="E13" s="16">
        <f>Tabla1[[#This Row],[Salario Diario]]*Tabla1[[#This Row],[Días Laborados]]</f>
        <v>1614.75</v>
      </c>
      <c r="F13" s="16">
        <f>Tabla1[[#This Row],[Sueldo a Recibir ]]*0.05</f>
        <v>80.737500000000011</v>
      </c>
      <c r="G13" s="17">
        <f>'[1]Tablas ISR Subsidio'!B8</f>
        <v>368.11</v>
      </c>
      <c r="H13" s="18">
        <f>Tabla1[[#This Row],[Sueldo a Recibir ]]-Tabla1[[#This Row],[Limite Inferior ]]</f>
        <v>1246.6399999999999</v>
      </c>
      <c r="I13" s="18">
        <f>'[1]Tablas ISR Subsidio'!E8</f>
        <v>6.4000000000000001E-2</v>
      </c>
      <c r="J13" s="19">
        <f>Tabla1[[#This Row],[Excedente s/limite Inferior ]]*Tabla1[[#This Row],[% Sobre Excedente]]</f>
        <v>79.784959999999998</v>
      </c>
      <c r="K13" s="18">
        <f>'[1]Tablas ISR Subsidio'!D8</f>
        <v>7.05</v>
      </c>
      <c r="L13" s="20">
        <f>Tabla1[[#This Row],[Impuesto Marginal]]+Tabla1[[#This Row],[Cuota Fija ]]</f>
        <v>86.834959999999995</v>
      </c>
      <c r="M13" s="18">
        <f>'[1]Tablas ISR Subsidio'!J9</f>
        <v>200.7</v>
      </c>
      <c r="N13" s="16">
        <v>0</v>
      </c>
      <c r="O13" s="16">
        <f>Tabla1[[#This Row],[Subsidio Correspondiente]]-Tabla1[[#This Row],[Impuesto ]]</f>
        <v>113.86503999999999</v>
      </c>
      <c r="P13" s="22">
        <f>Tabla1[[#This Row],[Sueldo a Recibir ]]+Tabla1[[#This Row],[Ayuda para Despensa ]]+Tabla1[[#This Row],[Subsidio al Empleo]]</f>
        <v>1809.3525399999999</v>
      </c>
      <c r="Q13" s="23"/>
    </row>
    <row r="14" spans="1:17" ht="22.5" customHeight="1">
      <c r="A14" s="13" t="s">
        <v>38</v>
      </c>
      <c r="B14" s="25" t="s">
        <v>39</v>
      </c>
      <c r="C14" s="15">
        <v>15</v>
      </c>
      <c r="D14" s="16">
        <v>39.74</v>
      </c>
      <c r="E14" s="16">
        <f>Tabla1[[#This Row],[Salario Diario]]*Tabla1[[#This Row],[Días Laborados]]</f>
        <v>596.1</v>
      </c>
      <c r="F14" s="16">
        <f>Tabla1[[#This Row],[Sueldo a Recibir ]]*0.05</f>
        <v>29.805000000000003</v>
      </c>
      <c r="G14" s="17">
        <f>'[1]Tablas ISR Subsidio'!B8</f>
        <v>368.11</v>
      </c>
      <c r="H14" s="18">
        <f>Tabla1[[#This Row],[Sueldo a Recibir ]]-Tabla1[[#This Row],[Limite Inferior ]]</f>
        <v>227.99</v>
      </c>
      <c r="I14" s="18">
        <f>'[1]Tablas ISR Subsidio'!E8</f>
        <v>6.4000000000000001E-2</v>
      </c>
      <c r="J14" s="19">
        <f>Tabla1[[#This Row],[Excedente s/limite Inferior ]]*Tabla1[[#This Row],[% Sobre Excedente]]</f>
        <v>14.591360000000002</v>
      </c>
      <c r="K14" s="18">
        <f>'[1]Tablas ISR Subsidio'!D8</f>
        <v>7.05</v>
      </c>
      <c r="L14" s="20">
        <f>Tabla1[[#This Row],[Impuesto Marginal]]+Tabla1[[#This Row],[Cuota Fija ]]</f>
        <v>21.641360000000002</v>
      </c>
      <c r="M14" s="18">
        <f>'[1]Tablas ISR Subsidio'!J7</f>
        <v>200.85</v>
      </c>
      <c r="N14" s="16">
        <v>0</v>
      </c>
      <c r="O14" s="16">
        <f>Tabla1[[#This Row],[Subsidio Correspondiente]]-Tabla1[[#This Row],[Impuesto ]]</f>
        <v>179.20864</v>
      </c>
      <c r="P14" s="22">
        <f>Tabla1[[#This Row],[Sueldo a Recibir ]]+Tabla1[[#This Row],[Ayuda para Despensa ]]+Tabla1[[#This Row],[Subsidio al Empleo]]</f>
        <v>805.11364000000003</v>
      </c>
      <c r="Q14" s="23"/>
    </row>
    <row r="15" spans="1:17" ht="18" customHeight="1">
      <c r="A15" s="26"/>
      <c r="B15" s="27"/>
      <c r="D15" s="28"/>
      <c r="E15" s="29"/>
      <c r="G15" s="30"/>
      <c r="N15" s="28"/>
      <c r="O15" s="29"/>
      <c r="P15" s="31">
        <f>SUBTOTAL(109,Tabla1[TOTAL])</f>
        <v>20864.587015999998</v>
      </c>
    </row>
    <row r="19" spans="1:17">
      <c r="B19" t="s">
        <v>40</v>
      </c>
      <c r="I19" t="s">
        <v>41</v>
      </c>
    </row>
    <row r="20" spans="1:17" ht="15" customHeight="1">
      <c r="B20" s="58" t="s">
        <v>42</v>
      </c>
      <c r="C20" s="58"/>
      <c r="D20" s="58"/>
      <c r="E20" s="58"/>
      <c r="F20" s="58"/>
      <c r="G20" s="32"/>
      <c r="H20" s="60" t="s">
        <v>43</v>
      </c>
      <c r="I20" s="60"/>
      <c r="J20" s="60"/>
      <c r="K20" s="60"/>
      <c r="L20" s="60"/>
      <c r="M20" s="60"/>
      <c r="N20" s="60"/>
      <c r="O20" s="60"/>
      <c r="P20" s="60"/>
    </row>
    <row r="21" spans="1:17">
      <c r="B21" s="58" t="s">
        <v>44</v>
      </c>
      <c r="C21" s="58"/>
      <c r="D21" s="58"/>
      <c r="E21" s="58"/>
      <c r="F21" s="58"/>
      <c r="G21" s="32"/>
      <c r="H21" s="32"/>
      <c r="I21" s="58" t="s">
        <v>45</v>
      </c>
      <c r="J21" s="58"/>
      <c r="K21" s="58"/>
      <c r="L21" s="58"/>
      <c r="M21" s="58"/>
      <c r="N21" s="58"/>
      <c r="O21" s="58"/>
    </row>
    <row r="22" spans="1:17">
      <c r="B22" s="33"/>
      <c r="C22" s="33"/>
      <c r="D22" s="33"/>
      <c r="E22" s="33"/>
      <c r="F22" s="33"/>
      <c r="G22" s="32"/>
      <c r="H22" s="32"/>
      <c r="I22" s="33"/>
      <c r="J22" s="33"/>
      <c r="K22" s="33"/>
      <c r="L22" s="33"/>
      <c r="M22" s="33"/>
      <c r="N22" s="33"/>
      <c r="O22" s="33"/>
    </row>
    <row r="23" spans="1:17">
      <c r="B23" s="33"/>
      <c r="C23" s="33"/>
      <c r="D23" s="33"/>
      <c r="E23" s="33"/>
      <c r="F23" s="33"/>
      <c r="G23" s="32"/>
      <c r="H23" s="32"/>
      <c r="I23" s="33"/>
      <c r="J23" s="33"/>
      <c r="K23" s="33"/>
      <c r="L23" s="33"/>
      <c r="M23" s="33"/>
      <c r="N23" s="33"/>
      <c r="O23" s="33"/>
    </row>
    <row r="24" spans="1:17">
      <c r="B24" s="33"/>
      <c r="C24" s="33"/>
      <c r="D24" s="33"/>
      <c r="E24" s="33"/>
      <c r="F24" s="33"/>
      <c r="G24" s="32"/>
      <c r="H24" s="32"/>
      <c r="I24" s="33"/>
      <c r="J24" s="33"/>
      <c r="K24" s="33"/>
      <c r="L24" s="33"/>
      <c r="M24" s="33"/>
      <c r="N24" s="33"/>
      <c r="O24" s="33"/>
    </row>
    <row r="25" spans="1:17">
      <c r="B25" s="33"/>
      <c r="C25" s="33"/>
      <c r="D25" s="33"/>
      <c r="E25" s="33"/>
      <c r="F25" s="33"/>
      <c r="G25" s="32"/>
      <c r="H25" s="32"/>
      <c r="I25" s="33"/>
      <c r="J25" s="33"/>
      <c r="K25" s="33"/>
      <c r="L25" s="33"/>
      <c r="M25" s="33"/>
      <c r="N25" s="33"/>
      <c r="O25" s="33"/>
    </row>
    <row r="27" spans="1:17" ht="18.75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7">
      <c r="A28" s="61" t="s">
        <v>46</v>
      </c>
      <c r="B28" s="61"/>
      <c r="C28" s="61"/>
      <c r="D28" s="61"/>
      <c r="E28" s="61"/>
      <c r="F28" s="61"/>
      <c r="G28" s="61"/>
      <c r="H28" s="61"/>
      <c r="I28" s="61"/>
      <c r="J28" s="61"/>
      <c r="K28" s="59" t="s">
        <v>2</v>
      </c>
      <c r="L28" s="59"/>
      <c r="M28" s="59"/>
      <c r="N28" s="59"/>
      <c r="O28" s="59"/>
    </row>
    <row r="29" spans="1:17">
      <c r="A29" s="3" t="s">
        <v>51</v>
      </c>
    </row>
    <row r="30" spans="1:17">
      <c r="G30" s="4" t="s">
        <v>3</v>
      </c>
      <c r="H30" s="4" t="s">
        <v>4</v>
      </c>
      <c r="I30" s="4" t="s">
        <v>5</v>
      </c>
      <c r="J30" s="4" t="s">
        <v>4</v>
      </c>
      <c r="K30" s="4" t="s">
        <v>6</v>
      </c>
      <c r="L30" s="4" t="s">
        <v>4</v>
      </c>
    </row>
    <row r="31" spans="1:17" ht="49.5">
      <c r="A31" s="34" t="s">
        <v>7</v>
      </c>
      <c r="B31" s="35" t="s">
        <v>8</v>
      </c>
      <c r="C31" s="36" t="s">
        <v>9</v>
      </c>
      <c r="D31" s="37" t="s">
        <v>10</v>
      </c>
      <c r="E31" s="36" t="s">
        <v>11</v>
      </c>
      <c r="F31" s="36" t="s">
        <v>12</v>
      </c>
      <c r="G31" s="38" t="s">
        <v>13</v>
      </c>
      <c r="H31" s="36" t="s">
        <v>14</v>
      </c>
      <c r="I31" s="36" t="s">
        <v>15</v>
      </c>
      <c r="J31" s="36" t="s">
        <v>16</v>
      </c>
      <c r="K31" s="36" t="s">
        <v>17</v>
      </c>
      <c r="L31" s="36" t="s">
        <v>18</v>
      </c>
      <c r="M31" s="39" t="s">
        <v>19</v>
      </c>
      <c r="N31" s="40" t="s">
        <v>20</v>
      </c>
      <c r="O31" s="39" t="s">
        <v>21</v>
      </c>
      <c r="P31" s="35" t="s">
        <v>22</v>
      </c>
      <c r="Q31" s="41" t="s">
        <v>23</v>
      </c>
    </row>
    <row r="32" spans="1:17" ht="22.5">
      <c r="A32" s="13" t="s">
        <v>47</v>
      </c>
      <c r="B32" s="14" t="s">
        <v>48</v>
      </c>
      <c r="C32" s="15">
        <v>15</v>
      </c>
      <c r="D32" s="16">
        <v>89.85</v>
      </c>
      <c r="E32" s="16">
        <f>D32*C32</f>
        <v>1347.75</v>
      </c>
      <c r="F32" s="16">
        <f>E32*0.05</f>
        <v>67.387500000000003</v>
      </c>
      <c r="G32" s="17">
        <f>'[1]Tablas ISR Subsidio'!B8</f>
        <v>368.11</v>
      </c>
      <c r="H32" s="42">
        <f>E32-G32</f>
        <v>979.64</v>
      </c>
      <c r="I32" s="43">
        <f>'[1]Tablas ISR Subsidio'!E8</f>
        <v>6.4000000000000001E-2</v>
      </c>
      <c r="J32" s="19">
        <f>H32*I32</f>
        <v>62.696959999999997</v>
      </c>
      <c r="K32" s="18">
        <f>'[1]Tablas ISR Subsidio'!D8</f>
        <v>7.05</v>
      </c>
      <c r="L32" s="20">
        <f>J32+K32</f>
        <v>69.746960000000001</v>
      </c>
      <c r="M32" s="18">
        <f>'[1]Tablas ISR Subsidio'!J9</f>
        <v>200.7</v>
      </c>
      <c r="N32" s="16">
        <v>0</v>
      </c>
      <c r="O32" s="16">
        <f>M32-L32</f>
        <v>130.95303999999999</v>
      </c>
      <c r="P32" s="22">
        <f>E32+F32+O32</f>
        <v>1546.0905400000001</v>
      </c>
      <c r="Q32" s="23"/>
    </row>
    <row r="33" spans="1:17" ht="22.5">
      <c r="A33" s="44" t="s">
        <v>49</v>
      </c>
      <c r="B33" s="45" t="s">
        <v>48</v>
      </c>
      <c r="C33" s="46">
        <v>15</v>
      </c>
      <c r="D33" s="47">
        <v>89.85</v>
      </c>
      <c r="E33" s="47">
        <f>D33*C33</f>
        <v>1347.75</v>
      </c>
      <c r="F33" s="47">
        <f>E33*0.05</f>
        <v>67.387500000000003</v>
      </c>
      <c r="G33" s="48">
        <f>'[1]Tablas ISR Subsidio'!B8</f>
        <v>368.11</v>
      </c>
      <c r="H33" s="49">
        <f>E33-G33</f>
        <v>979.64</v>
      </c>
      <c r="I33" s="50">
        <f>'[1]Tablas ISR Subsidio'!E8</f>
        <v>6.4000000000000001E-2</v>
      </c>
      <c r="J33" s="51">
        <f>H33*I33</f>
        <v>62.696959999999997</v>
      </c>
      <c r="K33" s="52">
        <f>'[1]Tablas ISR Subsidio'!D8</f>
        <v>7.05</v>
      </c>
      <c r="L33" s="53">
        <f>J33+K33</f>
        <v>69.746960000000001</v>
      </c>
      <c r="M33" s="52">
        <f>'[1]Tablas ISR Subsidio'!J9</f>
        <v>200.7</v>
      </c>
      <c r="N33" s="47">
        <v>0</v>
      </c>
      <c r="O33" s="47">
        <f>M33-L33</f>
        <v>130.95303999999999</v>
      </c>
      <c r="P33" s="54">
        <f>E33+F33+O33</f>
        <v>1546.0905400000001</v>
      </c>
      <c r="Q33" s="55"/>
    </row>
    <row r="34" spans="1:17">
      <c r="E34" s="29"/>
      <c r="F34" s="29"/>
      <c r="O34" s="29">
        <f>SUM(O32:O33)</f>
        <v>261.90607999999997</v>
      </c>
      <c r="P34" s="56">
        <f>SUM(P32:P33)</f>
        <v>3092.1810800000003</v>
      </c>
    </row>
    <row r="37" spans="1:17">
      <c r="B37" s="62" t="s">
        <v>40</v>
      </c>
      <c r="C37" s="62"/>
      <c r="D37" s="62"/>
      <c r="E37" s="62"/>
      <c r="F37" s="62"/>
      <c r="G37" s="62"/>
      <c r="J37" t="s">
        <v>50</v>
      </c>
    </row>
    <row r="38" spans="1:17" ht="15" customHeight="1">
      <c r="B38" s="57" t="s">
        <v>42</v>
      </c>
      <c r="C38" s="57"/>
      <c r="D38" s="57"/>
      <c r="E38" s="57"/>
      <c r="F38" s="57"/>
      <c r="G38" s="57"/>
      <c r="H38" s="32"/>
      <c r="I38" s="32"/>
      <c r="J38" s="63" t="s">
        <v>43</v>
      </c>
      <c r="K38" s="63"/>
      <c r="L38" s="63"/>
      <c r="M38" s="63"/>
      <c r="N38" s="63"/>
      <c r="O38" s="63"/>
      <c r="P38" s="63"/>
    </row>
    <row r="39" spans="1:17">
      <c r="B39" s="57" t="s">
        <v>44</v>
      </c>
      <c r="C39" s="57"/>
      <c r="D39" s="57"/>
      <c r="E39" s="57"/>
      <c r="F39" s="57"/>
      <c r="G39" s="57"/>
      <c r="H39" s="32"/>
      <c r="I39" s="32"/>
      <c r="J39" s="58" t="s">
        <v>45</v>
      </c>
      <c r="K39" s="58"/>
      <c r="L39" s="58"/>
      <c r="M39" s="58"/>
      <c r="N39" s="58"/>
      <c r="O39" s="58"/>
      <c r="P39" s="58"/>
    </row>
  </sheetData>
  <mergeCells count="13">
    <mergeCell ref="B39:G39"/>
    <mergeCell ref="J39:P39"/>
    <mergeCell ref="A2:J2"/>
    <mergeCell ref="K2:O2"/>
    <mergeCell ref="B20:F20"/>
    <mergeCell ref="H20:P20"/>
    <mergeCell ref="B21:F21"/>
    <mergeCell ref="I21:O21"/>
    <mergeCell ref="A28:J28"/>
    <mergeCell ref="K28:O28"/>
    <mergeCell ref="B37:G37"/>
    <mergeCell ref="B38:G38"/>
    <mergeCell ref="J38:P38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2DA QUINCENA MARZO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2023-02-20T17:02:45Z</dcterms:created>
  <dcterms:modified xsi:type="dcterms:W3CDTF">2023-04-28T17:15:08Z</dcterms:modified>
</cp:coreProperties>
</file>